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beit\Archiv\Google Drive\0Vorlesungen\6. Seminare\25. Seminar WS21-22\"/>
    </mc:Choice>
  </mc:AlternateContent>
  <xr:revisionPtr revIDLastSave="0" documentId="13_ncr:1_{40BBB024-DA65-409D-81D5-2F31E6F1AE76}" xr6:coauthVersionLast="36" xr6:coauthVersionMax="36" xr10:uidLastSave="{00000000-0000-0000-0000-000000000000}"/>
  <bookViews>
    <workbookView xWindow="240" yWindow="75" windowWidth="14115" windowHeight="8220" xr2:uid="{00000000-000D-0000-FFFF-FFFF00000000}"/>
  </bookViews>
  <sheets>
    <sheet name="Bewertung" sheetId="1" r:id="rId1"/>
    <sheet name="Weitere Anmerkungen" sheetId="2" r:id="rId2"/>
    <sheet name="Notendefinition" sheetId="3" r:id="rId3"/>
  </sheets>
  <definedNames>
    <definedName name="_xlnm.Print_Area" localSheetId="0">Bewertung!$B$2:$N$31</definedName>
  </definedNames>
  <calcPr calcId="191029"/>
</workbook>
</file>

<file path=xl/calcChain.xml><?xml version="1.0" encoding="utf-8"?>
<calcChain xmlns="http://schemas.openxmlformats.org/spreadsheetml/2006/main">
  <c r="L8" i="1" l="1"/>
  <c r="H12" i="1" l="1"/>
  <c r="H11" i="1"/>
  <c r="D9" i="1" l="1"/>
  <c r="D11" i="1"/>
  <c r="D12" i="1"/>
  <c r="K24" i="1" l="1"/>
  <c r="K23" i="1"/>
  <c r="K20" i="1"/>
  <c r="S21" i="1" l="1"/>
  <c r="R11" i="1"/>
  <c r="R22" i="1"/>
  <c r="R20" i="1"/>
  <c r="R19" i="1"/>
  <c r="R18" i="1"/>
  <c r="R17" i="1"/>
  <c r="R16" i="1"/>
  <c r="R15" i="1"/>
  <c r="R14" i="1"/>
  <c r="R13" i="1"/>
  <c r="R12" i="1"/>
  <c r="K30" i="1" l="1"/>
  <c r="K29" i="1"/>
  <c r="O30" i="1"/>
  <c r="O29" i="1"/>
  <c r="H19" i="1"/>
  <c r="H20" i="1"/>
  <c r="D20" i="1" s="1"/>
  <c r="H28" i="1"/>
  <c r="H24" i="1"/>
  <c r="H23" i="1"/>
  <c r="H22" i="1"/>
  <c r="D28" i="1"/>
  <c r="L13" i="1"/>
  <c r="L16" i="1"/>
  <c r="L19" i="1"/>
  <c r="L25" i="1"/>
  <c r="E14" i="1"/>
  <c r="D24" i="1"/>
  <c r="D22" i="1"/>
  <c r="D23" i="1"/>
  <c r="K25" i="1" l="1"/>
  <c r="D19" i="1"/>
  <c r="D18" i="1"/>
  <c r="E17" i="1" s="1"/>
  <c r="E8" i="1"/>
  <c r="K28" i="1"/>
  <c r="D26" i="1"/>
  <c r="E21" i="1" s="1"/>
  <c r="K16" i="1"/>
  <c r="L28" i="1"/>
  <c r="K19" i="1"/>
  <c r="K8" i="1"/>
  <c r="K13" i="1"/>
  <c r="L31" i="1" l="1"/>
  <c r="E29" i="1"/>
  <c r="P8" i="1"/>
  <c r="P5" i="1" l="1"/>
  <c r="P4" i="1" s="1"/>
  <c r="K3" i="1" s="1"/>
</calcChain>
</file>

<file path=xl/sharedStrings.xml><?xml version="1.0" encoding="utf-8"?>
<sst xmlns="http://schemas.openxmlformats.org/spreadsheetml/2006/main" count="92" uniqueCount="85">
  <si>
    <t>Bewertung der Seminararbeit im Wirtschaftpolitischen Seminar</t>
  </si>
  <si>
    <t>Thema:</t>
  </si>
  <si>
    <t>Name:</t>
  </si>
  <si>
    <t>Schriftliche Arbeit:</t>
  </si>
  <si>
    <t>Mitarbeit</t>
  </si>
  <si>
    <t>Gliederungslogik</t>
  </si>
  <si>
    <t>Inhalt</t>
  </si>
  <si>
    <t>Sprache</t>
  </si>
  <si>
    <t>Angemessenheit von</t>
  </si>
  <si>
    <t>Grafiken und Tabellen</t>
  </si>
  <si>
    <t>Vollständigkeit der</t>
  </si>
  <si>
    <t>Themenbearbeitung</t>
  </si>
  <si>
    <t>Argumentation</t>
  </si>
  <si>
    <t>Note</t>
  </si>
  <si>
    <t>Struktur</t>
  </si>
  <si>
    <t>Quellen</t>
  </si>
  <si>
    <t>Sprache &amp; Darstellung</t>
  </si>
  <si>
    <t>Gewicht</t>
  </si>
  <si>
    <t>Matrikelnummer</t>
  </si>
  <si>
    <t>Präsentation</t>
  </si>
  <si>
    <t>Aufbau</t>
  </si>
  <si>
    <t>Ausdruck</t>
  </si>
  <si>
    <t>Gestik</t>
  </si>
  <si>
    <t>Bezug zum Publikum</t>
  </si>
  <si>
    <t>Diskussion</t>
  </si>
  <si>
    <t>Formalia</t>
  </si>
  <si>
    <t>Motivierung des Publikums</t>
  </si>
  <si>
    <t>Moderation</t>
  </si>
  <si>
    <t>Einsatz von Medien</t>
  </si>
  <si>
    <t>Gestaltung der Medien</t>
  </si>
  <si>
    <t>Gesamtnote Präsentation</t>
  </si>
  <si>
    <t>Gesamtnote Mitarbeit</t>
  </si>
  <si>
    <t>Gesamtnote Arbeit</t>
  </si>
  <si>
    <t>Anmerkungen</t>
  </si>
  <si>
    <t>§ 6 Bewertung der Prüfungsleistungen und Bildung der Noten</t>
  </si>
  <si>
    <t>(1) Die Noten für die einzelnen Prüfungsleistungen werden von den jeweiligen Prüfern festgesetzt. Für die</t>
  </si>
  <si>
    <t>Bewertung der Prüfungsleistungen sind folgende Noten zu verwenden:</t>
  </si>
  <si>
    <t>1 = sehr gut = eine hervorragende Leistung;</t>
  </si>
  <si>
    <t>2 = gut = eine Leistung, die erheblich über den durchschnittlichen</t>
  </si>
  <si>
    <t>Anforderungen liegt;</t>
  </si>
  <si>
    <t>3 = befriedigend = eine Leistung, die durchschnittlichen</t>
  </si>
  <si>
    <t>Anforderungen entspricht;</t>
  </si>
  <si>
    <t>4 = ausreichend = eine Leistung, die trotz ihrer Mängel noch den</t>
  </si>
  <si>
    <t>Anforderungen genügt;</t>
  </si>
  <si>
    <t>5 = nicht ausreichend = eine Leistung, die wegen erheblicher Mängel</t>
  </si>
  <si>
    <t>den Anforderungen nicht mehr genügt.</t>
  </si>
  <si>
    <t>Zur differenzierten Bewertung der Prüfungsleistungen können einzelne Noten um 0,3 auf Zwischenwerte</t>
  </si>
  <si>
    <t>erhöht oder erniedrigt werden; die Noten 0,7, 4,3 und 5,3 sind dabei ausgeschlossen.</t>
  </si>
  <si>
    <t>(2) Wird eine Prüfungsleistung von mehreren Prüfern bewertet, errechnet sich die Note aus dem Durchschnitt</t>
  </si>
  <si>
    <t>der festgesetzten Noten. Besteht eine Fachprüfung aus mehreren Prüfungsleistungen, errechnet</t>
  </si>
  <si>
    <t>sich die Fachnote aus dem Durchschnitt der Noten der einzelnen Prüfungsleistungen. Im Übrigen gilt §</t>
  </si>
  <si>
    <t>12 Abs. 1. Die Fachnote lautet:</t>
  </si>
  <si>
    <t>Bei einem Durchschnitt bis einschließlich 1,5 = sehr gut;</t>
  </si>
  <si>
    <t>bei einem Durchschnitt von 1,6 bis einschließlich 2,5 = gut;</t>
  </si>
  <si>
    <t>bei einem Durchschnitt von 2,6 bis einschließlich 3,5 = befriedigend;</t>
  </si>
  <si>
    <t>bei einem Durchschnitt von 3,6 bis einschließlich 4,0 = ausreichend;</t>
  </si>
  <si>
    <t>bei einem Durchschnitt ab 4,1 = nicht ausreichend.</t>
  </si>
  <si>
    <t>Inhaltliche Korrektheit</t>
  </si>
  <si>
    <t>Umfang der Auswertung</t>
  </si>
  <si>
    <t>Nachvollziehbarkeit</t>
  </si>
  <si>
    <t>Orthographie und</t>
  </si>
  <si>
    <t xml:space="preserve">   70%</t>
  </si>
  <si>
    <t xml:space="preserve">   10%</t>
  </si>
  <si>
    <r>
      <t>Verständlichkeit</t>
    </r>
    <r>
      <rPr>
        <vertAlign val="superscript"/>
        <sz val="10"/>
        <rFont val="Arial"/>
        <family val="2"/>
      </rPr>
      <t>*)</t>
    </r>
  </si>
  <si>
    <r>
      <t>Stil / Ausdruck</t>
    </r>
    <r>
      <rPr>
        <vertAlign val="superscript"/>
        <sz val="10"/>
        <rFont val="Arial"/>
        <family val="2"/>
      </rPr>
      <t>*)</t>
    </r>
  </si>
  <si>
    <r>
      <t>Grammatik</t>
    </r>
    <r>
      <rPr>
        <vertAlign val="superscript"/>
        <sz val="10"/>
        <rFont val="Arial"/>
        <family val="2"/>
      </rPr>
      <t>*)</t>
    </r>
  </si>
  <si>
    <r>
      <t>Einhaltung der Formalia</t>
    </r>
    <r>
      <rPr>
        <vertAlign val="superscript"/>
        <sz val="10"/>
        <rFont val="Arial"/>
        <family val="2"/>
      </rPr>
      <t>*)</t>
    </r>
  </si>
  <si>
    <r>
      <t>Zitierweise</t>
    </r>
    <r>
      <rPr>
        <vertAlign val="superscript"/>
        <sz val="10"/>
        <rFont val="Arial"/>
        <family val="2"/>
      </rPr>
      <t>*)</t>
    </r>
  </si>
  <si>
    <r>
      <t>Qualität</t>
    </r>
    <r>
      <rPr>
        <vertAlign val="superscript"/>
        <sz val="10"/>
        <rFont val="Arial"/>
        <family val="2"/>
      </rPr>
      <t>*)</t>
    </r>
  </si>
  <si>
    <r>
      <t>Zeitrahmen</t>
    </r>
    <r>
      <rPr>
        <vertAlign val="superscript"/>
        <sz val="10"/>
        <rFont val="Arial"/>
        <family val="2"/>
      </rPr>
      <t>*)</t>
    </r>
  </si>
  <si>
    <r>
      <t>Begrüßung &amp; Schluss</t>
    </r>
    <r>
      <rPr>
        <vertAlign val="superscript"/>
        <sz val="10"/>
        <rFont val="Arial"/>
        <family val="2"/>
      </rPr>
      <t>*)</t>
    </r>
  </si>
  <si>
    <t xml:space="preserve"> *) Notwendig zu erfüllendes Bewertungskriterium. Berücksichtigung erfolgt nur, wenn Teilnote schlechter als 3 =&gt; Nichtlineare Gewichtung</t>
  </si>
  <si>
    <t>Interessantheit</t>
  </si>
  <si>
    <t>Darstellung der Inhalte</t>
  </si>
  <si>
    <t>Animation der Zuhörer</t>
  </si>
  <si>
    <t>Lenkung der Aufmerksamkeit</t>
  </si>
  <si>
    <t>Nachvollziehbarkeit der</t>
  </si>
  <si>
    <t>Rundungsintervalle der Bewertung:</t>
  </si>
  <si>
    <t>1,3</t>
  </si>
  <si>
    <t>bis</t>
  </si>
  <si>
    <t>ergibt noch:</t>
  </si>
  <si>
    <t xml:space="preserve">**) Nach der Prüfungsordnung sind nur ganzzahlige Noten oder Abweichungen von einer ganzen Zahl um 0,3 nach oben oder unten möglich. Bei der Bildung der Gesamtnote muss deshalb entsprechend auf- oder abgerundet werden. </t>
  </si>
  <si>
    <t>Gesamtnote**)</t>
  </si>
  <si>
    <t>Informationsgehalt</t>
  </si>
  <si>
    <t>Vollständigkeit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</si>
</sst>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0" fillId="0" borderId="0" xfId="0" applyBorder="1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2" xfId="0" applyFill="1" applyBorder="1" applyAlignment="1">
      <alignment horizontal="left"/>
    </xf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1" xfId="0" applyFont="1" applyFill="1" applyBorder="1"/>
    <xf numFmtId="164" fontId="0" fillId="0" borderId="6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2" borderId="0" xfId="0" quotePrefix="1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165" fontId="0" fillId="2" borderId="0" xfId="0" applyNumberForma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10" fontId="7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165" fontId="7" fillId="0" borderId="0" xfId="0" applyNumberFormat="1" applyFont="1"/>
    <xf numFmtId="0" fontId="10" fillId="0" borderId="0" xfId="0" applyFont="1"/>
    <xf numFmtId="2" fontId="7" fillId="0" borderId="0" xfId="0" applyNumberFormat="1" applyFont="1"/>
    <xf numFmtId="9" fontId="11" fillId="0" borderId="0" xfId="0" applyNumberFormat="1" applyFont="1" applyFill="1" applyBorder="1"/>
    <xf numFmtId="0" fontId="11" fillId="0" borderId="0" xfId="0" applyFont="1" applyFill="1" applyBorder="1"/>
    <xf numFmtId="164" fontId="11" fillId="0" borderId="0" xfId="0" applyNumberFormat="1" applyFont="1" applyFill="1" applyBorder="1"/>
    <xf numFmtId="9" fontId="0" fillId="0" borderId="0" xfId="1" applyNumberFormat="1" applyFont="1" applyBorder="1" applyAlignment="1">
      <alignment horizontal="center" vertical="center"/>
    </xf>
    <xf numFmtId="9" fontId="2" fillId="5" borderId="18" xfId="0" applyNumberFormat="1" applyFont="1" applyFill="1" applyBorder="1" applyAlignment="1">
      <alignment horizontal="center"/>
    </xf>
    <xf numFmtId="0" fontId="0" fillId="0" borderId="0" xfId="0" applyFill="1" applyBorder="1"/>
    <xf numFmtId="9" fontId="0" fillId="0" borderId="0" xfId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8" fillId="3" borderId="0" xfId="0" applyFont="1" applyFill="1" applyBorder="1" applyAlignment="1"/>
    <xf numFmtId="9" fontId="2" fillId="5" borderId="19" xfId="0" applyNumberFormat="1" applyFont="1" applyFill="1" applyBorder="1" applyAlignment="1">
      <alignment horizontal="center"/>
    </xf>
    <xf numFmtId="9" fontId="2" fillId="5" borderId="19" xfId="0" quotePrefix="1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/>
    <xf numFmtId="0" fontId="0" fillId="0" borderId="0" xfId="0" applyBorder="1"/>
    <xf numFmtId="0" fontId="5" fillId="3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2" borderId="0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4" borderId="16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9" fontId="0" fillId="0" borderId="0" xfId="1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5" fillId="4" borderId="8" xfId="0" applyFont="1" applyFill="1" applyBorder="1"/>
    <xf numFmtId="0" fontId="0" fillId="4" borderId="9" xfId="0" applyFill="1" applyBorder="1"/>
    <xf numFmtId="0" fontId="0" fillId="4" borderId="8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zoomScaleNormal="100" workbookViewId="0">
      <selection activeCell="D5" sqref="D5:G6"/>
    </sheetView>
  </sheetViews>
  <sheetFormatPr defaultColWidth="9.140625" defaultRowHeight="12.75" x14ac:dyDescent="0.2"/>
  <cols>
    <col min="1" max="1" width="2.7109375" customWidth="1"/>
    <col min="2" max="2" width="3.7109375" customWidth="1"/>
    <col min="3" max="3" width="22" customWidth="1"/>
    <col min="4" max="4" width="13.28515625" customWidth="1"/>
    <col min="5" max="7" width="9.140625" customWidth="1"/>
    <col min="8" max="8" width="5.85546875" customWidth="1"/>
    <col min="9" max="9" width="3.7109375" customWidth="1"/>
    <col min="10" max="10" width="25.7109375" bestFit="1" customWidth="1"/>
    <col min="11" max="12" width="9.140625" customWidth="1"/>
    <col min="13" max="13" width="13" customWidth="1"/>
    <col min="14" max="14" width="9.140625" customWidth="1"/>
    <col min="15" max="15" width="2.7109375" customWidth="1"/>
  </cols>
  <sheetData>
    <row r="1" spans="1:20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x14ac:dyDescent="0.2">
      <c r="A2" s="2"/>
      <c r="B2" s="69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  <c r="O2" s="2"/>
      <c r="P2" s="35"/>
      <c r="Q2" s="35"/>
      <c r="R2" s="35"/>
    </row>
    <row r="3" spans="1:20" ht="12.75" customHeight="1" x14ac:dyDescent="0.2">
      <c r="A3" s="2"/>
      <c r="B3" s="20" t="s">
        <v>2</v>
      </c>
      <c r="C3" s="21"/>
      <c r="D3" s="78"/>
      <c r="E3" s="78"/>
      <c r="F3" s="78"/>
      <c r="G3" s="78"/>
      <c r="H3" s="21"/>
      <c r="I3" s="72" t="s">
        <v>82</v>
      </c>
      <c r="J3" s="73"/>
      <c r="K3" s="80" t="str">
        <f>IF(P5=0,"",IF(P5&lt;1.16,1,IF(P5&lt;1.51,1.3,IF(P5&lt;1.86,1.7,IF(P5&lt;2.16,2,IF(P5&lt;2.51,2.3,IF(P5&lt;2.86,2.7,P4)))))))</f>
        <v/>
      </c>
      <c r="L3" s="81"/>
      <c r="M3" s="82"/>
      <c r="N3" s="24"/>
      <c r="O3" s="2"/>
      <c r="P3" s="35"/>
      <c r="Q3" s="35"/>
      <c r="R3" s="35"/>
    </row>
    <row r="4" spans="1:20" ht="12.75" customHeight="1" x14ac:dyDescent="0.2">
      <c r="A4" s="2"/>
      <c r="B4" s="20" t="s">
        <v>18</v>
      </c>
      <c r="C4" s="21"/>
      <c r="D4" s="75"/>
      <c r="E4" s="76"/>
      <c r="F4" s="76"/>
      <c r="G4" s="77"/>
      <c r="H4" s="21"/>
      <c r="I4" s="73"/>
      <c r="J4" s="73"/>
      <c r="K4" s="83"/>
      <c r="L4" s="84"/>
      <c r="M4" s="85"/>
      <c r="N4" s="23"/>
      <c r="O4" s="2"/>
      <c r="P4" s="31">
        <f>IF(P5&lt;3.16,3,IF(P5&lt;3.51,3.3,IF(P5&lt;3.86,3.7,IF(P5&lt;4.69,4,4.7))))</f>
        <v>3</v>
      </c>
      <c r="Q4" s="28"/>
      <c r="R4" s="28"/>
      <c r="S4" s="28"/>
      <c r="T4" s="28"/>
    </row>
    <row r="5" spans="1:20" ht="12.75" customHeight="1" x14ac:dyDescent="0.2">
      <c r="A5" s="2"/>
      <c r="B5" s="20" t="s">
        <v>1</v>
      </c>
      <c r="C5" s="21"/>
      <c r="D5" s="79"/>
      <c r="E5" s="79"/>
      <c r="F5" s="79"/>
      <c r="G5" s="79"/>
      <c r="H5" s="21"/>
      <c r="I5" s="73"/>
      <c r="J5" s="73"/>
      <c r="K5" s="86"/>
      <c r="L5" s="87"/>
      <c r="M5" s="88"/>
      <c r="N5" s="24"/>
      <c r="O5" s="2"/>
      <c r="P5" s="32">
        <f>D29*E29+K31*L31+D31*E31</f>
        <v>0</v>
      </c>
      <c r="Q5" s="28"/>
      <c r="R5" s="28"/>
      <c r="S5" s="28"/>
      <c r="T5" s="28"/>
    </row>
    <row r="6" spans="1:20" ht="12.75" customHeight="1" x14ac:dyDescent="0.2">
      <c r="A6" s="2"/>
      <c r="B6" s="20"/>
      <c r="C6" s="21"/>
      <c r="D6" s="79"/>
      <c r="E6" s="79"/>
      <c r="F6" s="79"/>
      <c r="G6" s="79"/>
      <c r="H6" s="21"/>
      <c r="I6" s="21"/>
      <c r="J6" s="21"/>
      <c r="K6" s="21"/>
      <c r="L6" s="21"/>
      <c r="M6" s="21"/>
      <c r="N6" s="22"/>
      <c r="O6" s="2"/>
      <c r="P6" s="33"/>
      <c r="Q6" s="28"/>
      <c r="R6" s="28"/>
      <c r="S6" s="28"/>
      <c r="T6" s="28"/>
    </row>
    <row r="7" spans="1:20" ht="12.75" customHeight="1" x14ac:dyDescent="0.2">
      <c r="A7" s="2"/>
      <c r="B7" s="11" t="s">
        <v>3</v>
      </c>
      <c r="C7" s="5"/>
      <c r="D7" s="5" t="s">
        <v>17</v>
      </c>
      <c r="E7" s="8" t="s">
        <v>13</v>
      </c>
      <c r="F7" s="74" t="s">
        <v>33</v>
      </c>
      <c r="G7" s="74"/>
      <c r="H7" s="21"/>
      <c r="I7" s="7" t="s">
        <v>19</v>
      </c>
      <c r="J7" s="5"/>
      <c r="K7" s="5" t="s">
        <v>17</v>
      </c>
      <c r="L7" s="8" t="s">
        <v>13</v>
      </c>
      <c r="M7" s="74" t="s">
        <v>33</v>
      </c>
      <c r="N7" s="89"/>
      <c r="O7" s="2"/>
      <c r="P7" s="28"/>
      <c r="Q7" s="34"/>
      <c r="R7" s="28"/>
      <c r="S7" s="28"/>
      <c r="T7" s="28"/>
    </row>
    <row r="8" spans="1:20" x14ac:dyDescent="0.2">
      <c r="A8" s="2"/>
      <c r="B8" s="11" t="s">
        <v>6</v>
      </c>
      <c r="C8" s="5"/>
      <c r="D8" s="14" t="s">
        <v>61</v>
      </c>
      <c r="E8" s="9">
        <f>D9*E9+D11*E11+D12*E12</f>
        <v>0</v>
      </c>
      <c r="F8" s="5"/>
      <c r="G8" s="5"/>
      <c r="H8" s="21"/>
      <c r="I8" s="7" t="s">
        <v>6</v>
      </c>
      <c r="J8" s="5"/>
      <c r="K8" s="16">
        <f>IF(K$29+K$30=1,0.18,0.22)</f>
        <v>0.22</v>
      </c>
      <c r="L8" s="9">
        <f>K9*L9+K11*L11</f>
        <v>0</v>
      </c>
      <c r="M8" s="5"/>
      <c r="N8" s="4"/>
      <c r="O8" s="2"/>
      <c r="P8" s="27">
        <f>K8+K13+K16+K19+K25+K28</f>
        <v>1</v>
      </c>
      <c r="Q8" s="28"/>
      <c r="R8" s="28"/>
      <c r="S8" s="28"/>
      <c r="T8" s="28"/>
    </row>
    <row r="9" spans="1:20" x14ac:dyDescent="0.2">
      <c r="A9" s="2"/>
      <c r="B9" s="3"/>
      <c r="C9" s="98" t="s">
        <v>10</v>
      </c>
      <c r="D9" s="62">
        <f>IF(H9=1,(1/SUM(H$9:H$12)),0)</f>
        <v>1</v>
      </c>
      <c r="E9" s="60"/>
      <c r="F9" s="53"/>
      <c r="G9" s="53"/>
      <c r="H9" s="90">
        <v>1</v>
      </c>
      <c r="I9" s="5"/>
      <c r="J9" s="91" t="s">
        <v>84</v>
      </c>
      <c r="K9" s="62">
        <v>0.3</v>
      </c>
      <c r="L9" s="60"/>
      <c r="M9" s="53"/>
      <c r="N9" s="54"/>
      <c r="O9" s="2"/>
      <c r="P9" s="28"/>
      <c r="Q9" s="37" t="s">
        <v>77</v>
      </c>
      <c r="R9" s="38"/>
      <c r="S9" s="38"/>
      <c r="T9" s="38"/>
    </row>
    <row r="10" spans="1:20" x14ac:dyDescent="0.2">
      <c r="A10" s="2"/>
      <c r="B10" s="3"/>
      <c r="C10" s="97" t="s">
        <v>11</v>
      </c>
      <c r="D10" s="62"/>
      <c r="E10" s="61"/>
      <c r="F10" s="53"/>
      <c r="G10" s="53"/>
      <c r="H10" s="90"/>
      <c r="I10" s="5"/>
      <c r="J10" s="92"/>
      <c r="K10" s="62"/>
      <c r="L10" s="95"/>
      <c r="M10" s="53"/>
      <c r="N10" s="54"/>
      <c r="O10" s="2"/>
      <c r="P10" s="28"/>
      <c r="Q10" s="39">
        <v>1</v>
      </c>
      <c r="R10" s="38" t="s">
        <v>79</v>
      </c>
      <c r="S10" s="38" t="s">
        <v>80</v>
      </c>
      <c r="T10" s="38"/>
    </row>
    <row r="11" spans="1:20" x14ac:dyDescent="0.2">
      <c r="A11" s="2"/>
      <c r="B11" s="3"/>
      <c r="C11" s="52" t="s">
        <v>57</v>
      </c>
      <c r="D11" s="13">
        <f>IF(E11&gt;4,(1/SUM(H$9:H$12)),0)</f>
        <v>0</v>
      </c>
      <c r="E11" s="12"/>
      <c r="F11" s="53"/>
      <c r="G11" s="53"/>
      <c r="H11" s="25">
        <f>IF(E11&gt;4,1,0)</f>
        <v>0</v>
      </c>
      <c r="I11" s="5"/>
      <c r="J11" s="93" t="s">
        <v>57</v>
      </c>
      <c r="K11" s="94">
        <v>0.7</v>
      </c>
      <c r="L11" s="60"/>
      <c r="M11" s="53"/>
      <c r="N11" s="54"/>
      <c r="O11" s="2"/>
      <c r="P11" s="28"/>
      <c r="Q11" s="28">
        <v>1.3</v>
      </c>
      <c r="R11" s="36">
        <f>Q10+(Q11-Q10)*0.5+0.01</f>
        <v>1.1599999999999999</v>
      </c>
      <c r="S11" s="28">
        <v>1</v>
      </c>
      <c r="T11" s="28"/>
    </row>
    <row r="12" spans="1:20" x14ac:dyDescent="0.2">
      <c r="A12" s="2"/>
      <c r="B12" s="3"/>
      <c r="C12" s="96" t="s">
        <v>76</v>
      </c>
      <c r="D12" s="62">
        <f>IF(E12&gt;4,(1/SUM(H$9:H$12)),0)</f>
        <v>0</v>
      </c>
      <c r="E12" s="60"/>
      <c r="F12" s="53"/>
      <c r="G12" s="53"/>
      <c r="H12" s="47">
        <f>IF(E12&gt;4,1,0)</f>
        <v>0</v>
      </c>
      <c r="I12" s="5"/>
      <c r="J12" s="53"/>
      <c r="K12" s="94"/>
      <c r="L12" s="61"/>
      <c r="M12" s="53"/>
      <c r="N12" s="54"/>
      <c r="O12" s="2"/>
      <c r="P12" s="28"/>
      <c r="Q12" s="28">
        <v>1.7</v>
      </c>
      <c r="R12" s="36">
        <f>Q11+(Q12-Q11)*0.5+0.01</f>
        <v>1.51</v>
      </c>
      <c r="S12" s="29" t="s">
        <v>78</v>
      </c>
      <c r="T12" s="28"/>
    </row>
    <row r="13" spans="1:20" x14ac:dyDescent="0.2">
      <c r="A13" s="2"/>
      <c r="B13" s="3"/>
      <c r="C13" s="97" t="s">
        <v>12</v>
      </c>
      <c r="D13" s="62"/>
      <c r="E13" s="61"/>
      <c r="F13" s="53"/>
      <c r="G13" s="53"/>
      <c r="H13" s="47"/>
      <c r="I13" s="7" t="s">
        <v>20</v>
      </c>
      <c r="J13" s="5"/>
      <c r="K13" s="16">
        <f>IF(K$29+K$30=1,0.14,0.17)</f>
        <v>0.17</v>
      </c>
      <c r="L13" s="9">
        <f>K14*L14+K15*L15</f>
        <v>0</v>
      </c>
      <c r="M13" s="10"/>
      <c r="N13" s="6"/>
      <c r="O13" s="2"/>
      <c r="P13" s="28"/>
      <c r="Q13" s="30">
        <v>2</v>
      </c>
      <c r="R13" s="36">
        <f t="shared" ref="R13:R22" si="0">Q12+(Q13-Q12)*0.5+0.01</f>
        <v>1.86</v>
      </c>
      <c r="S13" s="28">
        <v>1.7</v>
      </c>
      <c r="T13" s="28"/>
    </row>
    <row r="14" spans="1:20" x14ac:dyDescent="0.2">
      <c r="A14" s="2"/>
      <c r="B14" s="11" t="s">
        <v>14</v>
      </c>
      <c r="C14" s="5"/>
      <c r="D14" s="14" t="s">
        <v>62</v>
      </c>
      <c r="E14" s="9">
        <f>D15*E15+D16*E16</f>
        <v>0</v>
      </c>
      <c r="F14" s="10"/>
      <c r="G14" s="10"/>
      <c r="H14" s="21"/>
      <c r="I14" s="5"/>
      <c r="J14" s="2" t="s">
        <v>59</v>
      </c>
      <c r="K14" s="13">
        <v>0.5</v>
      </c>
      <c r="L14" s="12"/>
      <c r="M14" s="53"/>
      <c r="N14" s="54"/>
      <c r="O14" s="2"/>
      <c r="P14" s="28"/>
      <c r="Q14" s="28">
        <v>2.2999999999999998</v>
      </c>
      <c r="R14" s="36">
        <f t="shared" si="0"/>
        <v>2.1599999999999997</v>
      </c>
      <c r="S14" s="30">
        <v>2</v>
      </c>
      <c r="T14" s="28"/>
    </row>
    <row r="15" spans="1:20" x14ac:dyDescent="0.2">
      <c r="A15" s="2"/>
      <c r="B15" s="3"/>
      <c r="C15" s="2" t="s">
        <v>5</v>
      </c>
      <c r="D15" s="13">
        <v>0.8</v>
      </c>
      <c r="E15" s="12"/>
      <c r="F15" s="53"/>
      <c r="G15" s="53"/>
      <c r="H15" s="21"/>
      <c r="I15" s="5"/>
      <c r="J15" s="2" t="s">
        <v>75</v>
      </c>
      <c r="K15" s="13">
        <v>0.5</v>
      </c>
      <c r="L15" s="12"/>
      <c r="M15" s="53"/>
      <c r="N15" s="54"/>
      <c r="O15" s="2"/>
      <c r="P15" s="28"/>
      <c r="Q15" s="28">
        <v>2.7</v>
      </c>
      <c r="R15" s="36">
        <f t="shared" si="0"/>
        <v>2.5099999999999998</v>
      </c>
      <c r="S15" s="28">
        <v>2.2999999999999998</v>
      </c>
      <c r="T15" s="28"/>
    </row>
    <row r="16" spans="1:20" x14ac:dyDescent="0.2">
      <c r="A16" s="2"/>
      <c r="B16" s="3"/>
      <c r="C16" s="42" t="s">
        <v>83</v>
      </c>
      <c r="D16" s="13">
        <v>0.2</v>
      </c>
      <c r="E16" s="12"/>
      <c r="F16" s="53"/>
      <c r="G16" s="53"/>
      <c r="H16" s="21"/>
      <c r="I16" s="7" t="s">
        <v>72</v>
      </c>
      <c r="J16" s="5"/>
      <c r="K16" s="16">
        <f>IF(K$29+K$30=1,0.14,0.17)</f>
        <v>0.17</v>
      </c>
      <c r="L16" s="9">
        <f>K17*L17+K18*L18</f>
        <v>0</v>
      </c>
      <c r="M16" s="10"/>
      <c r="N16" s="6"/>
      <c r="O16" s="2"/>
      <c r="P16" s="28"/>
      <c r="Q16" s="30">
        <v>3</v>
      </c>
      <c r="R16" s="36">
        <f t="shared" si="0"/>
        <v>2.86</v>
      </c>
      <c r="S16" s="28">
        <v>2.7</v>
      </c>
      <c r="T16" s="28"/>
    </row>
    <row r="17" spans="1:20" x14ac:dyDescent="0.2">
      <c r="A17" s="2"/>
      <c r="B17" s="11" t="s">
        <v>15</v>
      </c>
      <c r="C17" s="5"/>
      <c r="D17" s="14" t="s">
        <v>62</v>
      </c>
      <c r="E17" s="9">
        <f>D18*E18+D19*E19+D20*E20</f>
        <v>0</v>
      </c>
      <c r="F17" s="10"/>
      <c r="G17" s="10"/>
      <c r="H17" s="21"/>
      <c r="I17" s="5"/>
      <c r="J17" s="2" t="s">
        <v>73</v>
      </c>
      <c r="K17" s="13">
        <v>0.5</v>
      </c>
      <c r="L17" s="12"/>
      <c r="M17" s="53"/>
      <c r="N17" s="54"/>
      <c r="O17" s="2"/>
      <c r="P17" s="28"/>
      <c r="Q17" s="30">
        <v>3.3</v>
      </c>
      <c r="R17" s="36">
        <f t="shared" si="0"/>
        <v>3.1599999999999997</v>
      </c>
      <c r="S17" s="30">
        <v>3</v>
      </c>
      <c r="T17" s="28"/>
    </row>
    <row r="18" spans="1:20" x14ac:dyDescent="0.2">
      <c r="A18" s="2"/>
      <c r="B18" s="3"/>
      <c r="C18" s="2" t="s">
        <v>58</v>
      </c>
      <c r="D18" s="13">
        <f>IF(H18=1,(1/SUM(H$18:H$20)),0)</f>
        <v>1</v>
      </c>
      <c r="E18" s="12"/>
      <c r="F18" s="53"/>
      <c r="G18" s="53"/>
      <c r="H18" s="25">
        <v>1</v>
      </c>
      <c r="I18" s="5"/>
      <c r="J18" s="2" t="s">
        <v>74</v>
      </c>
      <c r="K18" s="13">
        <v>0.5</v>
      </c>
      <c r="L18" s="12"/>
      <c r="M18" s="53"/>
      <c r="N18" s="54"/>
      <c r="O18" s="2"/>
      <c r="P18" s="28"/>
      <c r="Q18" s="30">
        <v>3.7</v>
      </c>
      <c r="R18" s="36">
        <f t="shared" si="0"/>
        <v>3.51</v>
      </c>
      <c r="S18" s="30">
        <v>3.3</v>
      </c>
      <c r="T18" s="28"/>
    </row>
    <row r="19" spans="1:20" ht="14.25" x14ac:dyDescent="0.2">
      <c r="A19" s="2"/>
      <c r="B19" s="3"/>
      <c r="C19" s="18" t="s">
        <v>68</v>
      </c>
      <c r="D19" s="13">
        <f>IF(E19&gt;3,(1/SUM(H$18:H$20)),0)</f>
        <v>0</v>
      </c>
      <c r="E19" s="12"/>
      <c r="F19" s="53"/>
      <c r="G19" s="53"/>
      <c r="H19" s="25">
        <f>IF(E19&gt;3,1,0)</f>
        <v>0</v>
      </c>
      <c r="I19" s="7" t="s">
        <v>21</v>
      </c>
      <c r="J19" s="5"/>
      <c r="K19" s="16">
        <f>IF(K$29+K$30=1,0.16,0.22+0.02)</f>
        <v>0.24</v>
      </c>
      <c r="L19" s="9">
        <f>K20*L20+K21*L21+K22*L22+K23*L23+K24*L24</f>
        <v>0</v>
      </c>
      <c r="M19" s="10"/>
      <c r="N19" s="6"/>
      <c r="O19" s="2"/>
      <c r="P19" s="28"/>
      <c r="Q19" s="30">
        <v>4</v>
      </c>
      <c r="R19" s="36">
        <f t="shared" si="0"/>
        <v>3.86</v>
      </c>
      <c r="S19" s="30">
        <v>3.7</v>
      </c>
      <c r="T19" s="28"/>
    </row>
    <row r="20" spans="1:20" ht="14.25" x14ac:dyDescent="0.2">
      <c r="A20" s="2"/>
      <c r="B20" s="3"/>
      <c r="C20" s="17" t="s">
        <v>67</v>
      </c>
      <c r="D20" s="13">
        <f>IF(E20&gt;3,(1/SUM(H$18:H$20)),0)</f>
        <v>0</v>
      </c>
      <c r="E20" s="12"/>
      <c r="F20" s="53"/>
      <c r="G20" s="53"/>
      <c r="H20" s="25">
        <f>IF(E20&gt;3,1,0)</f>
        <v>0</v>
      </c>
      <c r="I20" s="5"/>
      <c r="J20" s="2" t="s">
        <v>7</v>
      </c>
      <c r="K20" s="40">
        <f>1/3</f>
        <v>0.33333333333333331</v>
      </c>
      <c r="L20" s="12"/>
      <c r="M20" s="53"/>
      <c r="N20" s="54"/>
      <c r="O20" s="2"/>
      <c r="P20" s="28"/>
      <c r="Q20" s="30">
        <v>4</v>
      </c>
      <c r="R20" s="36">
        <f t="shared" si="0"/>
        <v>4.01</v>
      </c>
      <c r="S20" s="30">
        <v>4</v>
      </c>
      <c r="T20" s="28"/>
    </row>
    <row r="21" spans="1:20" x14ac:dyDescent="0.2">
      <c r="A21" s="2"/>
      <c r="B21" s="11" t="s">
        <v>16</v>
      </c>
      <c r="C21" s="5"/>
      <c r="D21" s="14" t="s">
        <v>62</v>
      </c>
      <c r="E21" s="9">
        <f>D22*E22+D23*E23+D24*E24+D26*E26+D28*E28</f>
        <v>0</v>
      </c>
      <c r="F21" s="10"/>
      <c r="G21" s="10"/>
      <c r="H21" s="26"/>
      <c r="I21" s="5"/>
      <c r="J21" s="42" t="s">
        <v>22</v>
      </c>
      <c r="K21" s="43">
        <v>0</v>
      </c>
      <c r="L21" s="12"/>
      <c r="M21" s="53"/>
      <c r="N21" s="54"/>
      <c r="O21" s="2"/>
      <c r="P21" s="28"/>
      <c r="Q21" s="30">
        <v>4.7</v>
      </c>
      <c r="R21" s="36">
        <v>4.6900000000000004</v>
      </c>
      <c r="S21" s="30">
        <f>S20</f>
        <v>4</v>
      </c>
      <c r="T21" s="28"/>
    </row>
    <row r="22" spans="1:20" ht="14.25" x14ac:dyDescent="0.2">
      <c r="A22" s="2"/>
      <c r="B22" s="3"/>
      <c r="C22" s="17" t="s">
        <v>63</v>
      </c>
      <c r="D22" s="13">
        <f>IF(E22&gt;3,(1/SUM(H$22:H$28)),0)</f>
        <v>0</v>
      </c>
      <c r="E22" s="12"/>
      <c r="F22" s="53"/>
      <c r="G22" s="53"/>
      <c r="H22" s="25">
        <f>IF(E22&gt;3,1,0)</f>
        <v>0</v>
      </c>
      <c r="I22" s="5"/>
      <c r="J22" s="42" t="s">
        <v>23</v>
      </c>
      <c r="K22" s="43">
        <v>0</v>
      </c>
      <c r="L22" s="12"/>
      <c r="M22" s="53"/>
      <c r="N22" s="54"/>
      <c r="O22" s="2"/>
      <c r="P22" s="28"/>
      <c r="Q22" s="30">
        <v>5</v>
      </c>
      <c r="R22" s="36">
        <f t="shared" si="0"/>
        <v>4.8599999999999994</v>
      </c>
      <c r="S22" s="30">
        <v>4.7</v>
      </c>
      <c r="T22" s="28"/>
    </row>
    <row r="23" spans="1:20" ht="14.25" x14ac:dyDescent="0.2">
      <c r="A23" s="2"/>
      <c r="B23" s="3"/>
      <c r="C23" s="17" t="s">
        <v>64</v>
      </c>
      <c r="D23" s="13">
        <f>IF(E23&gt;3,(1/SUM(H$22:H$28)),0)</f>
        <v>0</v>
      </c>
      <c r="E23" s="12"/>
      <c r="F23" s="53"/>
      <c r="G23" s="53"/>
      <c r="H23" s="25">
        <f t="shared" ref="H23:H28" si="1">IF(E23&gt;3,1,0)</f>
        <v>0</v>
      </c>
      <c r="I23" s="5"/>
      <c r="J23" s="2" t="s">
        <v>28</v>
      </c>
      <c r="K23" s="40">
        <f>1/3</f>
        <v>0.33333333333333331</v>
      </c>
      <c r="L23" s="12"/>
      <c r="M23" s="53"/>
      <c r="N23" s="54"/>
      <c r="O23" s="2"/>
      <c r="P23" s="28"/>
      <c r="Q23" s="28"/>
      <c r="R23" s="28"/>
      <c r="S23" s="28"/>
      <c r="T23" s="28"/>
    </row>
    <row r="24" spans="1:20" x14ac:dyDescent="0.2">
      <c r="A24" s="2"/>
      <c r="B24" s="3"/>
      <c r="C24" s="2" t="s">
        <v>60</v>
      </c>
      <c r="D24" s="62">
        <f>IF(E24&gt;3,(1/SUM(H$22:H$28)),0)</f>
        <v>0</v>
      </c>
      <c r="E24" s="60"/>
      <c r="F24" s="53"/>
      <c r="G24" s="53"/>
      <c r="H24" s="25">
        <f t="shared" si="1"/>
        <v>0</v>
      </c>
      <c r="I24" s="5"/>
      <c r="J24" s="2" t="s">
        <v>29</v>
      </c>
      <c r="K24" s="40">
        <f>1/3</f>
        <v>0.33333333333333331</v>
      </c>
      <c r="L24" s="12"/>
      <c r="M24" s="53"/>
      <c r="N24" s="54"/>
      <c r="O24" s="2"/>
      <c r="P24" s="35"/>
      <c r="Q24" s="35"/>
      <c r="R24" s="35"/>
    </row>
    <row r="25" spans="1:20" ht="14.25" x14ac:dyDescent="0.2">
      <c r="A25" s="2"/>
      <c r="B25" s="3"/>
      <c r="C25" s="17" t="s">
        <v>65</v>
      </c>
      <c r="D25" s="62"/>
      <c r="E25" s="61"/>
      <c r="F25" s="53"/>
      <c r="G25" s="53"/>
      <c r="H25" s="25"/>
      <c r="I25" s="7" t="s">
        <v>24</v>
      </c>
      <c r="J25" s="5"/>
      <c r="K25" s="16">
        <f>IF(K$29+K$30=1,0.18,0.2)</f>
        <v>0.2</v>
      </c>
      <c r="L25" s="9">
        <f>K26*L26+K27*L27</f>
        <v>0</v>
      </c>
      <c r="M25" s="10"/>
      <c r="N25" s="6"/>
      <c r="O25" s="2"/>
      <c r="P25" s="35"/>
      <c r="Q25" s="35"/>
      <c r="R25" s="35"/>
    </row>
    <row r="26" spans="1:20" x14ac:dyDescent="0.2">
      <c r="A26" s="2"/>
      <c r="B26" s="3"/>
      <c r="C26" s="2" t="s">
        <v>8</v>
      </c>
      <c r="D26" s="62">
        <f>IF(H27=1,(1/SUM(H$22:H$28)),0)</f>
        <v>1</v>
      </c>
      <c r="E26" s="60"/>
      <c r="F26" s="53"/>
      <c r="G26" s="53"/>
      <c r="H26" s="25"/>
      <c r="I26" s="5"/>
      <c r="J26" s="2" t="s">
        <v>26</v>
      </c>
      <c r="K26" s="13">
        <v>0.5</v>
      </c>
      <c r="L26" s="12"/>
      <c r="M26" s="53"/>
      <c r="N26" s="54"/>
      <c r="O26" s="2"/>
      <c r="P26" s="35"/>
      <c r="Q26" s="35"/>
      <c r="R26" s="35"/>
    </row>
    <row r="27" spans="1:20" x14ac:dyDescent="0.2">
      <c r="A27" s="2"/>
      <c r="B27" s="3"/>
      <c r="C27" s="17" t="s">
        <v>9</v>
      </c>
      <c r="D27" s="62"/>
      <c r="E27" s="61"/>
      <c r="F27" s="53"/>
      <c r="G27" s="53"/>
      <c r="H27" s="25">
        <v>1</v>
      </c>
      <c r="I27" s="5"/>
      <c r="J27" s="2" t="s">
        <v>27</v>
      </c>
      <c r="K27" s="13">
        <v>0.5</v>
      </c>
      <c r="L27" s="12"/>
      <c r="M27" s="53"/>
      <c r="N27" s="54"/>
      <c r="O27" s="2"/>
    </row>
    <row r="28" spans="1:20" ht="15" thickBot="1" x14ac:dyDescent="0.25">
      <c r="A28" s="2"/>
      <c r="B28" s="3"/>
      <c r="C28" s="17" t="s">
        <v>66</v>
      </c>
      <c r="D28" s="13">
        <f>IF(E28&gt;3,(1/SUM(H$22:H$28)),0)</f>
        <v>0</v>
      </c>
      <c r="E28" s="12"/>
      <c r="F28" s="53"/>
      <c r="G28" s="53"/>
      <c r="H28" s="25">
        <f t="shared" si="1"/>
        <v>0</v>
      </c>
      <c r="I28" s="7" t="s">
        <v>25</v>
      </c>
      <c r="J28" s="5"/>
      <c r="K28" s="16">
        <f>IF(K$29+K$30=1,0.2,0)</f>
        <v>0</v>
      </c>
      <c r="L28" s="9">
        <f>K29*L29+K30*L30</f>
        <v>0</v>
      </c>
      <c r="M28" s="10"/>
      <c r="N28" s="6"/>
      <c r="O28" s="15"/>
    </row>
    <row r="29" spans="1:20" ht="15" thickBot="1" x14ac:dyDescent="0.25">
      <c r="A29" s="2"/>
      <c r="B29" s="11" t="s">
        <v>32</v>
      </c>
      <c r="C29" s="7"/>
      <c r="D29" s="41">
        <v>0.6</v>
      </c>
      <c r="E29" s="44">
        <f>D8*E8+D14*E14+D17*E17+D21*E21</f>
        <v>0</v>
      </c>
      <c r="F29" s="5"/>
      <c r="G29" s="5"/>
      <c r="H29" s="21"/>
      <c r="I29" s="5"/>
      <c r="J29" s="17" t="s">
        <v>70</v>
      </c>
      <c r="K29" s="13">
        <f>IF(L29&gt;3,(1/SUM(O$29:O$30)),0)</f>
        <v>0</v>
      </c>
      <c r="L29" s="12"/>
      <c r="M29" s="53"/>
      <c r="N29" s="54"/>
      <c r="O29" s="19">
        <f>IF(L29&gt;3,1,0)</f>
        <v>0</v>
      </c>
    </row>
    <row r="30" spans="1:20" ht="15" thickBot="1" x14ac:dyDescent="0.25">
      <c r="A30" s="2"/>
      <c r="B30" s="55"/>
      <c r="C30" s="56"/>
      <c r="D30" s="56"/>
      <c r="E30" s="56"/>
      <c r="F30" s="56"/>
      <c r="G30" s="56"/>
      <c r="H30" s="21"/>
      <c r="I30" s="5"/>
      <c r="J30" s="17" t="s">
        <v>69</v>
      </c>
      <c r="K30" s="13">
        <f>IF(L30&gt;3,(1/SUM(O$29:O$30)),0)</f>
        <v>0</v>
      </c>
      <c r="L30" s="12"/>
      <c r="M30" s="53"/>
      <c r="N30" s="54"/>
      <c r="O30" s="19">
        <f>IF(L30&gt;3,1,0)</f>
        <v>0</v>
      </c>
    </row>
    <row r="31" spans="1:20" x14ac:dyDescent="0.2">
      <c r="A31" s="2"/>
      <c r="B31" s="11" t="s">
        <v>31</v>
      </c>
      <c r="C31" s="7"/>
      <c r="D31" s="48">
        <v>0.1</v>
      </c>
      <c r="E31" s="51">
        <v>0</v>
      </c>
      <c r="F31" s="10"/>
      <c r="G31" s="10"/>
      <c r="H31" s="46"/>
      <c r="I31" s="7" t="s">
        <v>30</v>
      </c>
      <c r="J31" s="7"/>
      <c r="K31" s="49">
        <v>0.3</v>
      </c>
      <c r="L31" s="50">
        <f>K8*L8+K13*L13+K16*L16+K19*L19+K25*L25+K28*L28</f>
        <v>0</v>
      </c>
      <c r="M31" s="10"/>
      <c r="N31" s="6"/>
      <c r="O31" s="2"/>
    </row>
    <row r="32" spans="1:20" x14ac:dyDescent="0.2">
      <c r="A32" s="45"/>
      <c r="B32" s="57" t="s">
        <v>71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45"/>
    </row>
    <row r="33" spans="1:15" x14ac:dyDescent="0.2">
      <c r="A33" s="45"/>
      <c r="B33" s="63" t="s">
        <v>81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45"/>
    </row>
    <row r="34" spans="1:15" x14ac:dyDescent="0.2">
      <c r="A34" s="2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2"/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49" spans="2:2" x14ac:dyDescent="0.2">
      <c r="B49" s="1"/>
    </row>
    <row r="57" spans="2:2" x14ac:dyDescent="0.2">
      <c r="B57" s="1" t="s">
        <v>4</v>
      </c>
    </row>
  </sheetData>
  <mergeCells count="55">
    <mergeCell ref="J11:J12"/>
    <mergeCell ref="K11:K12"/>
    <mergeCell ref="L11:L12"/>
    <mergeCell ref="F16:G16"/>
    <mergeCell ref="L9:L10"/>
    <mergeCell ref="M9:N10"/>
    <mergeCell ref="K9:K10"/>
    <mergeCell ref="D12:D13"/>
    <mergeCell ref="M15:N15"/>
    <mergeCell ref="E12:E13"/>
    <mergeCell ref="F12:G13"/>
    <mergeCell ref="H9:H10"/>
    <mergeCell ref="F11:G11"/>
    <mergeCell ref="F15:G15"/>
    <mergeCell ref="J9:J10"/>
    <mergeCell ref="B33:N34"/>
    <mergeCell ref="B2:N2"/>
    <mergeCell ref="I3:J5"/>
    <mergeCell ref="F7:G7"/>
    <mergeCell ref="D4:G4"/>
    <mergeCell ref="D3:G3"/>
    <mergeCell ref="D5:G6"/>
    <mergeCell ref="K3:M5"/>
    <mergeCell ref="M7:N7"/>
    <mergeCell ref="M12:N12"/>
    <mergeCell ref="M11:N11"/>
    <mergeCell ref="M14:N14"/>
    <mergeCell ref="M17:N17"/>
    <mergeCell ref="D9:D10"/>
    <mergeCell ref="F9:G10"/>
    <mergeCell ref="E9:E10"/>
    <mergeCell ref="M30:N30"/>
    <mergeCell ref="F28:G28"/>
    <mergeCell ref="B30:G30"/>
    <mergeCell ref="B32:N32"/>
    <mergeCell ref="M23:N23"/>
    <mergeCell ref="M24:N24"/>
    <mergeCell ref="E26:E27"/>
    <mergeCell ref="E24:E25"/>
    <mergeCell ref="D24:D25"/>
    <mergeCell ref="D26:D27"/>
    <mergeCell ref="F18:G18"/>
    <mergeCell ref="M29:N29"/>
    <mergeCell ref="M26:N26"/>
    <mergeCell ref="M18:N18"/>
    <mergeCell ref="F19:G19"/>
    <mergeCell ref="M27:N27"/>
    <mergeCell ref="F20:G20"/>
    <mergeCell ref="F22:G22"/>
    <mergeCell ref="F23:G23"/>
    <mergeCell ref="F24:G25"/>
    <mergeCell ref="F26:G27"/>
    <mergeCell ref="M20:N20"/>
    <mergeCell ref="M21:N21"/>
    <mergeCell ref="M22:N22"/>
  </mergeCells>
  <phoneticPr fontId="3" type="noConversion"/>
  <pageMargins left="0.04" right="7.0000000000000007E-2" top="0.984251969" bottom="0.63" header="0.4921259845" footer="0.4921259845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workbookViewId="0">
      <selection activeCell="D32" sqref="D32"/>
    </sheetView>
  </sheetViews>
  <sheetFormatPr defaultColWidth="9.140625" defaultRowHeight="12.75" x14ac:dyDescent="0.2"/>
  <sheetData>
    <row r="1" spans="1:1" x14ac:dyDescent="0.2">
      <c r="A1" s="1" t="s">
        <v>34</v>
      </c>
    </row>
    <row r="2" spans="1:1" x14ac:dyDescent="0.2">
      <c r="A2" s="1"/>
    </row>
    <row r="3" spans="1:1" x14ac:dyDescent="0.2">
      <c r="A3" t="s">
        <v>35</v>
      </c>
    </row>
    <row r="4" spans="1:1" x14ac:dyDescent="0.2">
      <c r="A4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6" spans="1:1" x14ac:dyDescent="0.2">
      <c r="A16" t="s">
        <v>46</v>
      </c>
    </row>
    <row r="17" spans="1:1" x14ac:dyDescent="0.2">
      <c r="A17" t="s">
        <v>47</v>
      </c>
    </row>
    <row r="19" spans="1:1" x14ac:dyDescent="0.2">
      <c r="A19" t="s">
        <v>48</v>
      </c>
    </row>
    <row r="20" spans="1:1" x14ac:dyDescent="0.2">
      <c r="A20" t="s">
        <v>49</v>
      </c>
    </row>
    <row r="21" spans="1:1" x14ac:dyDescent="0.2">
      <c r="A21" t="s">
        <v>50</v>
      </c>
    </row>
    <row r="22" spans="1:1" x14ac:dyDescent="0.2">
      <c r="A22" t="s">
        <v>51</v>
      </c>
    </row>
    <row r="23" spans="1:1" x14ac:dyDescent="0.2">
      <c r="A23" t="s">
        <v>52</v>
      </c>
    </row>
    <row r="24" spans="1:1" x14ac:dyDescent="0.2">
      <c r="A24" t="s">
        <v>53</v>
      </c>
    </row>
    <row r="25" spans="1:1" x14ac:dyDescent="0.2">
      <c r="A25" t="s">
        <v>54</v>
      </c>
    </row>
    <row r="26" spans="1:1" x14ac:dyDescent="0.2">
      <c r="A26" t="s">
        <v>55</v>
      </c>
    </row>
    <row r="27" spans="1:1" x14ac:dyDescent="0.2">
      <c r="A27" t="s">
        <v>56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Bewertung</vt:lpstr>
      <vt:lpstr>Weitere Anmerkungen</vt:lpstr>
      <vt:lpstr>Notendefinition</vt:lpstr>
      <vt:lpstr>Bewertung!Print_Area</vt:lpstr>
    </vt:vector>
  </TitlesOfParts>
  <Company>Hochschule Pforzheim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Maurer</dc:creator>
  <cp:lastModifiedBy>Rainer Maurer</cp:lastModifiedBy>
  <cp:lastPrinted>2009-11-02T19:07:39Z</cp:lastPrinted>
  <dcterms:created xsi:type="dcterms:W3CDTF">2009-11-02T16:14:06Z</dcterms:created>
  <dcterms:modified xsi:type="dcterms:W3CDTF">2021-07-10T10:57:01Z</dcterms:modified>
</cp:coreProperties>
</file>